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1505" activeTab="0"/>
  </bookViews>
  <sheets>
    <sheet name="Sheet1" sheetId="1" r:id="rId1"/>
    <sheet name="Crestere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<sst xmlns="http://schemas.openxmlformats.org/spreadsheetml/2006/main" count="76" uniqueCount="31">
  <si>
    <t>2007-2013</t>
  </si>
  <si>
    <t xml:space="preserve">Proiecte depuse </t>
  </si>
  <si>
    <t>Proiecte aprobate</t>
  </si>
  <si>
    <t>Proiecte contractate</t>
  </si>
  <si>
    <t>Nr.</t>
  </si>
  <si>
    <t>%</t>
  </si>
  <si>
    <t>POAT</t>
  </si>
  <si>
    <t>TOTAL</t>
  </si>
  <si>
    <t>Valoare UE</t>
  </si>
  <si>
    <t>Alocari UE</t>
  </si>
  <si>
    <t xml:space="preserve">Curs </t>
  </si>
  <si>
    <t>Prefinanţare</t>
  </si>
  <si>
    <t>Buget de Stat</t>
  </si>
  <si>
    <t>Total plăţi</t>
  </si>
  <si>
    <t>% (Prefinantare +contr. UE)</t>
  </si>
  <si>
    <t>Plati</t>
  </si>
  <si>
    <t>Valoare FEDR proiecte depuse</t>
  </si>
  <si>
    <t>ValoareFEDR proiecte aprobate</t>
  </si>
  <si>
    <t>Valoare FEDR proiecte contractate</t>
  </si>
  <si>
    <t>Plăţi FEDR (prefinanţări+rambursări)</t>
  </si>
  <si>
    <t>Alocari FEDR 2007-2013</t>
  </si>
  <si>
    <t>Stadiul Asistenţei Tehnice la 30 noiembrie 2010</t>
  </si>
  <si>
    <t xml:space="preserve">POS Mediu Axa AT </t>
  </si>
  <si>
    <t xml:space="preserve">POS DRU  Axa AT </t>
  </si>
  <si>
    <t xml:space="preserve">POR              Axa AT </t>
  </si>
  <si>
    <t xml:space="preserve">POS Trasport Axa AT </t>
  </si>
  <si>
    <t xml:space="preserve">POS CCE  Axa AT </t>
  </si>
  <si>
    <t>LEI</t>
  </si>
  <si>
    <t>Contribuţie UE</t>
  </si>
  <si>
    <t xml:space="preserve">PO DCA       Axa AT </t>
  </si>
  <si>
    <t>Program Operational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</si>
</sst>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e_i_-;\-* #,##0\ _l_e_i_-;_-* &quot;-&quot;??\ _l_e_i_-;_-@_-"/>
    <numFmt numFmtId="169" formatCode="_-* #,##0.0000\ _l_e_i_-;\-* #,##0.0000\ _l_e_i_-;_-* &quot;-&quot;??\ _l_e_i_-;_-@_-"/>
    <numFmt numFmtId="170" formatCode="_-* #,##0.0000\ _l_e_i_-;\-* #,##0.0000\ _l_e_i_-;_-* &quot;-&quot;????\ _l_e_i_-;_-@_-"/>
    <numFmt numFmtId="171" formatCode="#,##0.0"/>
    <numFmt numFmtId="172" formatCode="0.0"/>
    <numFmt numFmtId="173" formatCode="_-* #,##0.0\ _l_e_i_-;\-* #,##0.0\ _l_e_i_-;_-* &quot;-&quot;??\ _l_e_i_-;_-@_-"/>
    <numFmt numFmtId="174" formatCode="#,##0.00_ ;\-#,##0.00\ "/>
    <numFmt numFmtId="175" formatCode="0.000"/>
    <numFmt numFmtId="176" formatCode="#,##0.0_ ;\-#,##0.0\ "/>
    <numFmt numFmtId="177" formatCode="#,##0_ ;\-#,##0\ 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77" fontId="2" fillId="0" borderId="1" xfId="0" applyNumberFormat="1" applyFont="1" applyBorder="1" applyAlignment="1">
      <alignment horizontal="right" vertical="center" wrapText="1"/>
    </xf>
    <xf numFmtId="10" fontId="2" fillId="2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0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0" fontId="0" fillId="0" borderId="1" xfId="15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9" fontId="0" fillId="0" borderId="0" xfId="15" applyNumberFormat="1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Stadiul utilizării Asistenţei Tehnice la 30 noiembrie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7"/>
          <c:w val="0.928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100%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24%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21%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19%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4%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Sheet1!$A$17:$A$21</c:f>
              <c:strCache/>
            </c:strRef>
          </c:cat>
          <c:val>
            <c:numRef>
              <c:f>Sheet1!$B$17:$B$21</c:f>
              <c:numCache/>
            </c:numRef>
          </c:val>
        </c:ser>
        <c:axId val="15656258"/>
        <c:axId val="6688595"/>
      </c:bar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8595"/>
        <c:crosses val="autoZero"/>
        <c:auto val="1"/>
        <c:lblOffset val="100"/>
        <c:noMultiLvlLbl val="0"/>
      </c:catAx>
      <c:valAx>
        <c:axId val="6688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Lei</a:t>
                </a:r>
              </a:p>
            </c:rich>
          </c:tx>
          <c:layout>
            <c:manualLayout>
              <c:xMode val="factor"/>
              <c:yMode val="factor"/>
              <c:x val="0.050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Stadiul utilizării Asistenţei Tehnice la 30 noiembrie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7"/>
          <c:w val="0.928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100%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24%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21%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19%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4%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Sheet1!$A$17:$A$21</c:f>
              <c:strCache>
                <c:ptCount val="5"/>
                <c:pt idx="0">
                  <c:v>Alocari FEDR 2007-2013</c:v>
                </c:pt>
                <c:pt idx="1">
                  <c:v>Valoare FEDR proiecte depuse</c:v>
                </c:pt>
                <c:pt idx="2">
                  <c:v>ValoareFEDR proiecte aprobate</c:v>
                </c:pt>
                <c:pt idx="3">
                  <c:v>Valoare FEDR proiecte contractate</c:v>
                </c:pt>
                <c:pt idx="4">
                  <c:v>Plăţi FEDR (prefinanţări+rambursări)</c:v>
                </c:pt>
              </c:strCache>
            </c:strRef>
          </c:cat>
          <c:val>
            <c:numRef>
              <c:f>Sheet1!$B$17:$B$21</c:f>
              <c:numCache>
                <c:ptCount val="5"/>
                <c:pt idx="0">
                  <c:v>2945716881.8896003</c:v>
                </c:pt>
                <c:pt idx="1">
                  <c:v>710514704</c:v>
                </c:pt>
                <c:pt idx="2">
                  <c:v>622695816</c:v>
                </c:pt>
                <c:pt idx="3">
                  <c:v>555856374</c:v>
                </c:pt>
                <c:pt idx="4">
                  <c:v>124007689</c:v>
                </c:pt>
              </c:numCache>
            </c:numRef>
          </c:val>
        </c:ser>
        <c:axId val="60197356"/>
        <c:axId val="4905293"/>
      </c:bar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5293"/>
        <c:crosses val="autoZero"/>
        <c:auto val="1"/>
        <c:lblOffset val="100"/>
        <c:noMultiLvlLbl val="0"/>
      </c:catAx>
      <c:valAx>
        <c:axId val="4905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Lei</a:t>
                </a:r>
              </a:p>
            </c:rich>
          </c:tx>
          <c:layout>
            <c:manualLayout>
              <c:xMode val="factor"/>
              <c:yMode val="factor"/>
              <c:x val="0.050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7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16</xdr:row>
      <xdr:rowOff>123825</xdr:rowOff>
    </xdr:from>
    <xdr:to>
      <xdr:col>9</xdr:col>
      <xdr:colOff>990600</xdr:colOff>
      <xdr:row>31</xdr:row>
      <xdr:rowOff>19050</xdr:rowOff>
    </xdr:to>
    <xdr:graphicFrame>
      <xdr:nvGraphicFramePr>
        <xdr:cNvPr id="1" name="Chart 2"/>
        <xdr:cNvGraphicFramePr/>
      </xdr:nvGraphicFramePr>
      <xdr:xfrm>
        <a:off x="2971800" y="6762750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16</xdr:row>
      <xdr:rowOff>123825</xdr:rowOff>
    </xdr:from>
    <xdr:to>
      <xdr:col>9</xdr:col>
      <xdr:colOff>990600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971800" y="7000875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csccl2\Private\cristina.patrascoiu\My%20Documents\Crisa\POAT\Comitet%20Coordonare%20POAT\Sedinte%20CC\2010\30%20sept%202010\Formulare\Stadiu%20AT%2031aug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69</v>
          </cell>
          <cell r="D6">
            <v>267156187</v>
          </cell>
          <cell r="F6">
            <v>54</v>
          </cell>
          <cell r="G6">
            <v>210585946</v>
          </cell>
          <cell r="I6">
            <v>47</v>
          </cell>
          <cell r="J6">
            <v>180599060</v>
          </cell>
          <cell r="L6">
            <v>4349198</v>
          </cell>
          <cell r="M6">
            <v>11564640</v>
          </cell>
          <cell r="N6">
            <v>262044</v>
          </cell>
          <cell r="O6">
            <v>16175882</v>
          </cell>
        </row>
        <row r="7">
          <cell r="C7">
            <v>54</v>
          </cell>
          <cell r="D7">
            <v>155764383</v>
          </cell>
          <cell r="F7">
            <v>54</v>
          </cell>
          <cell r="G7">
            <v>155764383</v>
          </cell>
          <cell r="I7">
            <v>53</v>
          </cell>
          <cell r="J7">
            <v>100203758</v>
          </cell>
          <cell r="L7">
            <v>0</v>
          </cell>
          <cell r="M7">
            <v>11565667</v>
          </cell>
          <cell r="N7">
            <v>0</v>
          </cell>
          <cell r="O7">
            <v>11565667</v>
          </cell>
        </row>
        <row r="8">
          <cell r="C8">
            <v>21</v>
          </cell>
          <cell r="D8">
            <v>36619440</v>
          </cell>
          <cell r="F8">
            <v>12</v>
          </cell>
          <cell r="G8">
            <v>15667517</v>
          </cell>
          <cell r="I8">
            <v>12</v>
          </cell>
          <cell r="J8">
            <v>15667517</v>
          </cell>
          <cell r="L8">
            <v>0</v>
          </cell>
          <cell r="M8">
            <v>1566989</v>
          </cell>
          <cell r="N8">
            <v>467730</v>
          </cell>
          <cell r="O8">
            <v>2034719</v>
          </cell>
        </row>
        <row r="9">
          <cell r="C9">
            <v>38</v>
          </cell>
          <cell r="D9">
            <v>141615383</v>
          </cell>
          <cell r="F9">
            <v>38</v>
          </cell>
          <cell r="G9">
            <v>138361337</v>
          </cell>
          <cell r="I9">
            <v>38</v>
          </cell>
          <cell r="J9">
            <v>138361337</v>
          </cell>
          <cell r="L9">
            <v>26138883</v>
          </cell>
          <cell r="M9">
            <v>41764087</v>
          </cell>
          <cell r="N9">
            <v>17274329</v>
          </cell>
          <cell r="O9">
            <v>85177299</v>
          </cell>
        </row>
        <row r="10">
          <cell r="C10">
            <v>15</v>
          </cell>
          <cell r="D10">
            <v>8307211</v>
          </cell>
          <cell r="F10">
            <v>9</v>
          </cell>
          <cell r="G10">
            <v>3864534</v>
          </cell>
          <cell r="I10">
            <v>9</v>
          </cell>
          <cell r="J10">
            <v>3803343</v>
          </cell>
          <cell r="L10">
            <v>0</v>
          </cell>
          <cell r="M10">
            <v>220574</v>
          </cell>
          <cell r="N10">
            <v>0</v>
          </cell>
          <cell r="O10">
            <v>220574</v>
          </cell>
        </row>
        <row r="11">
          <cell r="C11">
            <v>29</v>
          </cell>
          <cell r="D11">
            <v>47829856</v>
          </cell>
          <cell r="F11">
            <v>25</v>
          </cell>
          <cell r="G11">
            <v>45504628</v>
          </cell>
          <cell r="I11">
            <v>14</v>
          </cell>
          <cell r="J11">
            <v>40155331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14</v>
          </cell>
          <cell r="D12">
            <v>14004171</v>
          </cell>
          <cell r="F12">
            <v>14</v>
          </cell>
          <cell r="G12">
            <v>14004171</v>
          </cell>
          <cell r="I12">
            <v>13</v>
          </cell>
          <cell r="J12">
            <v>13798760</v>
          </cell>
          <cell r="L12">
            <v>0</v>
          </cell>
          <cell r="M12">
            <v>924425</v>
          </cell>
          <cell r="N12">
            <v>0</v>
          </cell>
          <cell r="O12">
            <v>924425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6.00390625" style="0" customWidth="1"/>
    <col min="2" max="2" width="17.140625" style="0" customWidth="1"/>
    <col min="3" max="3" width="7.421875" style="0" customWidth="1"/>
    <col min="4" max="4" width="15.57421875" style="0" customWidth="1"/>
    <col min="5" max="5" width="12.00390625" style="0" customWidth="1"/>
    <col min="6" max="6" width="6.57421875" style="0" customWidth="1"/>
    <col min="7" max="7" width="17.57421875" style="0" customWidth="1"/>
    <col min="8" max="8" width="11.7109375" style="0" customWidth="1"/>
    <col min="9" max="9" width="7.00390625" style="0" customWidth="1"/>
    <col min="10" max="10" width="14.8515625" style="0" customWidth="1"/>
    <col min="11" max="11" width="10.421875" style="0" customWidth="1"/>
    <col min="12" max="12" width="15.421875" style="0" customWidth="1"/>
    <col min="13" max="13" width="14.8515625" style="0" customWidth="1"/>
    <col min="14" max="14" width="13.57421875" style="0" customWidth="1"/>
    <col min="15" max="15" width="16.421875" style="0" customWidth="1"/>
    <col min="16" max="16" width="15.00390625" style="0" customWidth="1"/>
  </cols>
  <sheetData>
    <row r="2" spans="1:16" ht="15.75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ht="12.75">
      <c r="P3" s="12" t="s">
        <v>27</v>
      </c>
    </row>
    <row r="4" spans="1:16" ht="21" customHeight="1">
      <c r="A4" s="23" t="s">
        <v>30</v>
      </c>
      <c r="B4" s="3" t="s">
        <v>9</v>
      </c>
      <c r="C4" s="25" t="s">
        <v>1</v>
      </c>
      <c r="D4" s="25"/>
      <c r="E4" s="25"/>
      <c r="F4" s="25" t="s">
        <v>2</v>
      </c>
      <c r="G4" s="25"/>
      <c r="H4" s="25"/>
      <c r="I4" s="25" t="s">
        <v>3</v>
      </c>
      <c r="J4" s="25"/>
      <c r="K4" s="26"/>
      <c r="L4" s="29" t="s">
        <v>15</v>
      </c>
      <c r="M4" s="29"/>
      <c r="N4" s="29"/>
      <c r="O4" s="29"/>
      <c r="P4" s="29"/>
    </row>
    <row r="5" spans="1:16" ht="63">
      <c r="A5" s="24"/>
      <c r="B5" s="5" t="s">
        <v>0</v>
      </c>
      <c r="C5" s="5" t="s">
        <v>4</v>
      </c>
      <c r="D5" s="5" t="s">
        <v>8</v>
      </c>
      <c r="E5" s="19" t="s">
        <v>5</v>
      </c>
      <c r="F5" s="5" t="s">
        <v>4</v>
      </c>
      <c r="G5" s="5" t="s">
        <v>8</v>
      </c>
      <c r="H5" s="19" t="s">
        <v>5</v>
      </c>
      <c r="I5" s="5" t="s">
        <v>4</v>
      </c>
      <c r="J5" s="5" t="s">
        <v>8</v>
      </c>
      <c r="K5" s="20" t="s">
        <v>5</v>
      </c>
      <c r="L5" s="5" t="s">
        <v>11</v>
      </c>
      <c r="M5" s="5" t="s">
        <v>28</v>
      </c>
      <c r="N5" s="5" t="s">
        <v>12</v>
      </c>
      <c r="O5" s="5" t="s">
        <v>13</v>
      </c>
      <c r="P5" s="6" t="s">
        <v>14</v>
      </c>
    </row>
    <row r="6" spans="1:16" ht="32.25" customHeight="1">
      <c r="A6" s="1" t="s">
        <v>6</v>
      </c>
      <c r="B6" s="7">
        <f>170237790*C15</f>
        <v>726881315.742</v>
      </c>
      <c r="C6" s="7">
        <v>74</v>
      </c>
      <c r="D6" s="7">
        <v>269357117</v>
      </c>
      <c r="E6" s="8">
        <f aca="true" t="shared" si="0" ref="E6:E13">D6/B6</f>
        <v>0.3705654708224828</v>
      </c>
      <c r="F6" s="7">
        <v>57</v>
      </c>
      <c r="G6" s="7">
        <v>215770241</v>
      </c>
      <c r="H6" s="8">
        <f aca="true" t="shared" si="1" ref="H6:H13">G6/B6</f>
        <v>0.2968438400149849</v>
      </c>
      <c r="I6" s="7">
        <v>56</v>
      </c>
      <c r="J6" s="7">
        <v>215712713</v>
      </c>
      <c r="K6" s="8">
        <f aca="true" t="shared" si="2" ref="K6:K13">J6/B6</f>
        <v>0.29676469642062625</v>
      </c>
      <c r="L6" s="7">
        <v>5065022</v>
      </c>
      <c r="M6" s="7">
        <v>31611491</v>
      </c>
      <c r="N6" s="7">
        <v>399109</v>
      </c>
      <c r="O6" s="7">
        <f>SUM(L6:N6)</f>
        <v>37075622</v>
      </c>
      <c r="P6" s="8">
        <f aca="true" t="shared" si="3" ref="P6:P13">(M6+L6)/B6</f>
        <v>0.050457361065280155</v>
      </c>
    </row>
    <row r="7" spans="1:16" ht="33" customHeight="1">
      <c r="A7" s="1" t="s">
        <v>22</v>
      </c>
      <c r="B7" s="7">
        <f>130440423*C15</f>
        <v>556954518.1254</v>
      </c>
      <c r="C7" s="7">
        <v>55</v>
      </c>
      <c r="D7" s="7">
        <v>156020545</v>
      </c>
      <c r="E7" s="8">
        <f t="shared" si="0"/>
        <v>0.28013157254767346</v>
      </c>
      <c r="F7" s="7">
        <v>55</v>
      </c>
      <c r="G7" s="7">
        <v>156020545</v>
      </c>
      <c r="H7" s="8">
        <f t="shared" si="1"/>
        <v>0.28013157254767346</v>
      </c>
      <c r="I7" s="7">
        <v>54</v>
      </c>
      <c r="J7" s="7">
        <v>100459919</v>
      </c>
      <c r="K7" s="8">
        <f t="shared" si="2"/>
        <v>0.1803736494285538</v>
      </c>
      <c r="L7" s="7">
        <v>0</v>
      </c>
      <c r="M7" s="7">
        <v>11280187</v>
      </c>
      <c r="N7" s="7">
        <v>0</v>
      </c>
      <c r="O7" s="7">
        <f aca="true" t="shared" si="4" ref="O7:O13">SUM(L7:N7)</f>
        <v>11280187</v>
      </c>
      <c r="P7" s="8">
        <f t="shared" si="3"/>
        <v>0.020253336013803972</v>
      </c>
    </row>
    <row r="8" spans="1:16" ht="35.25" customHeight="1">
      <c r="A8" s="4" t="s">
        <v>23</v>
      </c>
      <c r="B8" s="9">
        <f>122707919*C15</f>
        <v>523938272.5462</v>
      </c>
      <c r="C8" s="9">
        <v>24</v>
      </c>
      <c r="D8" s="9">
        <v>52487787</v>
      </c>
      <c r="E8" s="8">
        <f t="shared" si="0"/>
        <v>0.10017933361677013</v>
      </c>
      <c r="F8" s="9">
        <v>16</v>
      </c>
      <c r="G8" s="9">
        <v>31915533</v>
      </c>
      <c r="H8" s="8">
        <f t="shared" si="1"/>
        <v>0.06091468150417613</v>
      </c>
      <c r="I8" s="9">
        <v>16</v>
      </c>
      <c r="J8" s="9">
        <v>31915533</v>
      </c>
      <c r="K8" s="8">
        <f t="shared" si="2"/>
        <v>0.06091468150417613</v>
      </c>
      <c r="L8" s="9">
        <v>0</v>
      </c>
      <c r="M8" s="9">
        <v>1692777</v>
      </c>
      <c r="N8" s="9">
        <v>467730</v>
      </c>
      <c r="O8" s="7">
        <f t="shared" si="4"/>
        <v>2160507</v>
      </c>
      <c r="P8" s="8">
        <f t="shared" si="3"/>
        <v>0.003230871056190563</v>
      </c>
    </row>
    <row r="9" spans="1:16" ht="36.75" customHeight="1">
      <c r="A9" s="1" t="s">
        <v>24</v>
      </c>
      <c r="B9" s="7">
        <f>98629988*C15</f>
        <v>421130322.76240003</v>
      </c>
      <c r="C9" s="9">
        <v>38</v>
      </c>
      <c r="D9" s="9">
        <v>141615383</v>
      </c>
      <c r="E9" s="8">
        <f t="shared" si="0"/>
        <v>0.3362744864133158</v>
      </c>
      <c r="F9" s="9">
        <v>38</v>
      </c>
      <c r="G9" s="9">
        <v>138361337</v>
      </c>
      <c r="H9" s="8">
        <f t="shared" si="1"/>
        <v>0.3285475529105105</v>
      </c>
      <c r="I9" s="7">
        <v>38</v>
      </c>
      <c r="J9" s="7">
        <v>138361337</v>
      </c>
      <c r="K9" s="8">
        <f t="shared" si="2"/>
        <v>0.3285475529105105</v>
      </c>
      <c r="L9" s="7">
        <v>26138883</v>
      </c>
      <c r="M9" s="7">
        <v>46131804</v>
      </c>
      <c r="N9" s="7">
        <v>19554207</v>
      </c>
      <c r="O9" s="7">
        <f t="shared" si="4"/>
        <v>91824894</v>
      </c>
      <c r="P9" s="8">
        <f t="shared" si="3"/>
        <v>0.17161121651355135</v>
      </c>
    </row>
    <row r="10" spans="1:16" ht="33" customHeight="1">
      <c r="A10" s="1" t="s">
        <v>25</v>
      </c>
      <c r="B10" s="7">
        <f>92029299*C15</f>
        <v>392946700.8702</v>
      </c>
      <c r="C10" s="7">
        <v>16</v>
      </c>
      <c r="D10" s="7">
        <v>8358989</v>
      </c>
      <c r="E10" s="8">
        <f t="shared" si="0"/>
        <v>0.021272577124298548</v>
      </c>
      <c r="F10" s="9">
        <v>10</v>
      </c>
      <c r="G10" s="9">
        <v>4899644</v>
      </c>
      <c r="H10" s="8">
        <f t="shared" si="1"/>
        <v>0.0124689785895886</v>
      </c>
      <c r="I10" s="9">
        <v>10</v>
      </c>
      <c r="J10" s="9">
        <v>4838453</v>
      </c>
      <c r="K10" s="8">
        <f t="shared" si="2"/>
        <v>0.012313255180117317</v>
      </c>
      <c r="L10" s="7">
        <v>0</v>
      </c>
      <c r="M10" s="7">
        <v>220574</v>
      </c>
      <c r="N10" s="7">
        <v>0</v>
      </c>
      <c r="O10" s="7">
        <f t="shared" si="4"/>
        <v>220574</v>
      </c>
      <c r="P10" s="8">
        <f t="shared" si="3"/>
        <v>0.0005613331261250646</v>
      </c>
    </row>
    <row r="11" spans="1:16" ht="33.75" customHeight="1">
      <c r="A11" s="1" t="s">
        <v>26</v>
      </c>
      <c r="B11" s="7">
        <f>67530229*C15</f>
        <v>288340571.7842</v>
      </c>
      <c r="C11" s="7">
        <v>32</v>
      </c>
      <c r="D11" s="7">
        <v>68670712</v>
      </c>
      <c r="E11" s="8">
        <f t="shared" si="0"/>
        <v>0.2381583402400775</v>
      </c>
      <c r="F11" s="7">
        <v>28</v>
      </c>
      <c r="G11" s="7">
        <v>61724345</v>
      </c>
      <c r="H11" s="8">
        <f t="shared" si="1"/>
        <v>0.214067498784721</v>
      </c>
      <c r="I11" s="7">
        <v>14</v>
      </c>
      <c r="J11" s="7">
        <v>50769659</v>
      </c>
      <c r="K11" s="8">
        <f t="shared" si="2"/>
        <v>0.17607532192173445</v>
      </c>
      <c r="L11" s="7">
        <v>0</v>
      </c>
      <c r="M11" s="7">
        <v>464333</v>
      </c>
      <c r="N11" s="7">
        <v>0</v>
      </c>
      <c r="O11" s="7">
        <f t="shared" si="4"/>
        <v>464333</v>
      </c>
      <c r="P11" s="8">
        <f t="shared" si="3"/>
        <v>0.001610363040923413</v>
      </c>
    </row>
    <row r="12" spans="1:16" ht="34.5" customHeight="1">
      <c r="A12" s="1" t="s">
        <v>29</v>
      </c>
      <c r="B12" s="7">
        <f>8320104*C15</f>
        <v>35525180.059200004</v>
      </c>
      <c r="C12" s="7">
        <v>14</v>
      </c>
      <c r="D12" s="7">
        <v>14004171</v>
      </c>
      <c r="E12" s="8">
        <f t="shared" si="0"/>
        <v>0.3942040821936192</v>
      </c>
      <c r="F12" s="7">
        <v>14</v>
      </c>
      <c r="G12" s="7">
        <v>14004171</v>
      </c>
      <c r="H12" s="8">
        <f t="shared" si="1"/>
        <v>0.3942040821936192</v>
      </c>
      <c r="I12" s="7">
        <v>13</v>
      </c>
      <c r="J12" s="7">
        <v>13798760</v>
      </c>
      <c r="K12" s="8">
        <f t="shared" si="2"/>
        <v>0.3884219580873459</v>
      </c>
      <c r="L12" s="7">
        <v>0</v>
      </c>
      <c r="M12" s="7">
        <v>1402618</v>
      </c>
      <c r="N12" s="7">
        <v>0</v>
      </c>
      <c r="O12" s="7">
        <f t="shared" si="4"/>
        <v>1402618</v>
      </c>
      <c r="P12" s="8">
        <f t="shared" si="3"/>
        <v>0.03948236145918597</v>
      </c>
    </row>
    <row r="13" spans="1:16" s="2" customFormat="1" ht="36.75" customHeight="1">
      <c r="A13" s="5" t="s">
        <v>7</v>
      </c>
      <c r="B13" s="10">
        <f>SUM(B6:B12)</f>
        <v>2945716881.8896003</v>
      </c>
      <c r="C13" s="10">
        <f>SUM(C6:C12)</f>
        <v>253</v>
      </c>
      <c r="D13" s="10">
        <f>SUM(D6:D12)</f>
        <v>710514704</v>
      </c>
      <c r="E13" s="11">
        <f t="shared" si="0"/>
        <v>0.24120264522645618</v>
      </c>
      <c r="F13" s="10">
        <f>SUM(F6:F12)</f>
        <v>218</v>
      </c>
      <c r="G13" s="10">
        <f>SUM(G6:G12)</f>
        <v>622695816</v>
      </c>
      <c r="H13" s="11">
        <f t="shared" si="1"/>
        <v>0.21139024589510344</v>
      </c>
      <c r="I13" s="10">
        <f>SUM(I6:I12)</f>
        <v>201</v>
      </c>
      <c r="J13" s="10">
        <f>SUM(J6:J12)</f>
        <v>555856374</v>
      </c>
      <c r="K13" s="11">
        <f t="shared" si="2"/>
        <v>0.18869986366219713</v>
      </c>
      <c r="L13" s="10">
        <f>SUM(L6:L12)</f>
        <v>31203905</v>
      </c>
      <c r="M13" s="10">
        <f>SUM(M6:M12)</f>
        <v>92803784</v>
      </c>
      <c r="N13" s="10">
        <f>SUM(N6:N12)</f>
        <v>20421046</v>
      </c>
      <c r="O13" s="10">
        <f t="shared" si="4"/>
        <v>144428735</v>
      </c>
      <c r="P13" s="11">
        <f t="shared" si="3"/>
        <v>0.04209762647673469</v>
      </c>
    </row>
    <row r="15" spans="2:4" ht="96.75" customHeight="1">
      <c r="B15" t="s">
        <v>10</v>
      </c>
      <c r="C15" s="22">
        <v>4.2698</v>
      </c>
      <c r="D15" s="22"/>
    </row>
    <row r="17" spans="1:3" ht="36.75" customHeight="1">
      <c r="A17" s="13" t="s">
        <v>20</v>
      </c>
      <c r="B17" s="14">
        <f>B13</f>
        <v>2945716881.8896003</v>
      </c>
      <c r="C17" s="15" t="s">
        <v>5</v>
      </c>
    </row>
    <row r="18" spans="1:3" ht="33" customHeight="1">
      <c r="A18" s="18" t="s">
        <v>16</v>
      </c>
      <c r="B18" s="16">
        <f>D13</f>
        <v>710514704</v>
      </c>
      <c r="C18" s="17">
        <f>B18/$B$17</f>
        <v>0.24120264522645618</v>
      </c>
    </row>
    <row r="19" spans="1:3" ht="33.75" customHeight="1">
      <c r="A19" s="18" t="s">
        <v>17</v>
      </c>
      <c r="B19" s="16">
        <f>G13</f>
        <v>622695816</v>
      </c>
      <c r="C19" s="17">
        <f>B19/$B$17</f>
        <v>0.21139024589510344</v>
      </c>
    </row>
    <row r="20" spans="1:3" ht="43.5" customHeight="1">
      <c r="A20" s="18" t="s">
        <v>18</v>
      </c>
      <c r="B20" s="16">
        <f>J13</f>
        <v>555856374</v>
      </c>
      <c r="C20" s="17">
        <f>B20/$B$17</f>
        <v>0.18869986366219713</v>
      </c>
    </row>
    <row r="21" spans="1:3" ht="35.25" customHeight="1">
      <c r="A21" s="18" t="s">
        <v>19</v>
      </c>
      <c r="B21" s="16">
        <f>L13+M13</f>
        <v>124007689</v>
      </c>
      <c r="C21" s="17">
        <f>B21/$B$17</f>
        <v>0.04209762647673469</v>
      </c>
    </row>
  </sheetData>
  <mergeCells count="7">
    <mergeCell ref="A2:P2"/>
    <mergeCell ref="L4:P4"/>
    <mergeCell ref="C15:D15"/>
    <mergeCell ref="A4:A5"/>
    <mergeCell ref="C4:E4"/>
    <mergeCell ref="F4:H4"/>
    <mergeCell ref="I4:K4"/>
  </mergeCells>
  <printOptions/>
  <pageMargins left="0.27" right="0.25" top="1" bottom="0.5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G15" sqref="G15"/>
    </sheetView>
  </sheetViews>
  <sheetFormatPr defaultColWidth="9.140625" defaultRowHeight="12.75"/>
  <cols>
    <col min="1" max="1" width="16.00390625" style="0" customWidth="1"/>
    <col min="2" max="2" width="17.140625" style="0" customWidth="1"/>
    <col min="3" max="3" width="7.421875" style="0" customWidth="1"/>
    <col min="4" max="4" width="15.57421875" style="0" customWidth="1"/>
    <col min="5" max="5" width="12.00390625" style="0" customWidth="1"/>
    <col min="6" max="6" width="6.57421875" style="0" customWidth="1"/>
    <col min="7" max="7" width="17.57421875" style="0" customWidth="1"/>
    <col min="8" max="8" width="11.7109375" style="0" customWidth="1"/>
    <col min="9" max="9" width="7.00390625" style="0" customWidth="1"/>
    <col min="10" max="10" width="14.8515625" style="0" customWidth="1"/>
    <col min="11" max="11" width="10.421875" style="0" customWidth="1"/>
    <col min="12" max="12" width="15.421875" style="0" customWidth="1"/>
    <col min="13" max="13" width="14.8515625" style="0" customWidth="1"/>
    <col min="14" max="14" width="13.57421875" style="0" customWidth="1"/>
    <col min="15" max="15" width="16.421875" style="0" customWidth="1"/>
    <col min="16" max="16" width="15.00390625" style="0" customWidth="1"/>
  </cols>
  <sheetData>
    <row r="2" spans="1:16" ht="15.75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ht="12.75">
      <c r="P3" s="12" t="s">
        <v>27</v>
      </c>
    </row>
    <row r="4" spans="1:16" ht="21" customHeight="1">
      <c r="A4" s="23" t="s">
        <v>30</v>
      </c>
      <c r="B4" s="3" t="s">
        <v>9</v>
      </c>
      <c r="C4" s="25" t="s">
        <v>1</v>
      </c>
      <c r="D4" s="25"/>
      <c r="E4" s="25"/>
      <c r="F4" s="25" t="s">
        <v>2</v>
      </c>
      <c r="G4" s="25"/>
      <c r="H4" s="25"/>
      <c r="I4" s="25" t="s">
        <v>3</v>
      </c>
      <c r="J4" s="25"/>
      <c r="K4" s="26"/>
      <c r="L4" s="26" t="s">
        <v>15</v>
      </c>
      <c r="M4" s="27"/>
      <c r="N4" s="27"/>
      <c r="O4" s="27"/>
      <c r="P4" s="28"/>
    </row>
    <row r="5" spans="1:16" ht="63">
      <c r="A5" s="24"/>
      <c r="B5" s="5" t="s">
        <v>0</v>
      </c>
      <c r="C5" s="5" t="s">
        <v>4</v>
      </c>
      <c r="D5" s="5" t="s">
        <v>8</v>
      </c>
      <c r="E5" s="19" t="s">
        <v>5</v>
      </c>
      <c r="F5" s="5" t="s">
        <v>4</v>
      </c>
      <c r="G5" s="5" t="s">
        <v>8</v>
      </c>
      <c r="H5" s="19" t="s">
        <v>5</v>
      </c>
      <c r="I5" s="5" t="s">
        <v>4</v>
      </c>
      <c r="J5" s="5" t="s">
        <v>8</v>
      </c>
      <c r="K5" s="20" t="s">
        <v>5</v>
      </c>
      <c r="L5" s="5" t="s">
        <v>11</v>
      </c>
      <c r="M5" s="5" t="s">
        <v>28</v>
      </c>
      <c r="N5" s="5" t="s">
        <v>12</v>
      </c>
      <c r="O5" s="5" t="s">
        <v>13</v>
      </c>
      <c r="P5" s="6" t="s">
        <v>14</v>
      </c>
    </row>
    <row r="6" spans="1:16" ht="32.25" customHeight="1">
      <c r="A6" s="1" t="s">
        <v>6</v>
      </c>
      <c r="B6" s="7">
        <f>170237790*C15</f>
        <v>726881315.742</v>
      </c>
      <c r="C6" s="7">
        <f>Sheet1!C6-'[1]Sheet1'!C6</f>
        <v>5</v>
      </c>
      <c r="D6" s="7">
        <f>Sheet1!D6-'[1]Sheet1'!D6</f>
        <v>2200930</v>
      </c>
      <c r="E6" s="8">
        <f aca="true" t="shared" si="0" ref="E6:E13">D6/B6</f>
        <v>0.0030279083425789974</v>
      </c>
      <c r="F6" s="7">
        <f>Sheet1!F6-'[1]Sheet1'!F6</f>
        <v>3</v>
      </c>
      <c r="G6" s="7">
        <f>Sheet1!G6-'[1]Sheet1'!G6</f>
        <v>5184295</v>
      </c>
      <c r="H6" s="8">
        <f aca="true" t="shared" si="1" ref="H6:H13">G6/B6</f>
        <v>0.00713224413356653</v>
      </c>
      <c r="I6" s="7">
        <f>Sheet1!I6-'[1]Sheet1'!I6</f>
        <v>9</v>
      </c>
      <c r="J6" s="7">
        <f>Sheet1!J6-'[1]Sheet1'!J6</f>
        <v>35113653</v>
      </c>
      <c r="K6" s="8">
        <f aca="true" t="shared" si="2" ref="K6:K13">J6/B6</f>
        <v>0.04830727140668901</v>
      </c>
      <c r="L6" s="7">
        <f>Sheet1!L6-'[1]Sheet1'!L6</f>
        <v>715824</v>
      </c>
      <c r="M6" s="7">
        <f>Sheet1!M6-'[1]Sheet1'!M6</f>
        <v>20046851</v>
      </c>
      <c r="N6" s="7">
        <f>Sheet1!N6-'[1]Sheet1'!N6</f>
        <v>137065</v>
      </c>
      <c r="O6" s="7">
        <f>Sheet1!O6-'[1]Sheet1'!O6</f>
        <v>20899740</v>
      </c>
      <c r="P6" s="8">
        <f aca="true" t="shared" si="3" ref="P6:P13">(M6+L6)/B6</f>
        <v>0.02856405103604221</v>
      </c>
    </row>
    <row r="7" spans="1:16" ht="33" customHeight="1">
      <c r="A7" s="1" t="s">
        <v>22</v>
      </c>
      <c r="B7" s="7">
        <f>130440423*C15</f>
        <v>556954518.1254</v>
      </c>
      <c r="C7" s="7">
        <f>Sheet1!C7-'[1]Sheet1'!C7</f>
        <v>1</v>
      </c>
      <c r="D7" s="7">
        <f>Sheet1!D7-'[1]Sheet1'!D7</f>
        <v>256162</v>
      </c>
      <c r="E7" s="8">
        <f t="shared" si="0"/>
        <v>0.00045993342663273694</v>
      </c>
      <c r="F7" s="7">
        <f>Sheet1!F7-'[1]Sheet1'!F7</f>
        <v>1</v>
      </c>
      <c r="G7" s="7">
        <f>Sheet1!G7-'[1]Sheet1'!G7</f>
        <v>256162</v>
      </c>
      <c r="H7" s="8">
        <f t="shared" si="1"/>
        <v>0.00045993342663273694</v>
      </c>
      <c r="I7" s="7">
        <f>Sheet1!I7-'[1]Sheet1'!I7</f>
        <v>1</v>
      </c>
      <c r="J7" s="7">
        <f>Sheet1!J7-'[1]Sheet1'!J7</f>
        <v>256161</v>
      </c>
      <c r="K7" s="8">
        <f t="shared" si="2"/>
        <v>0.0004599316311539906</v>
      </c>
      <c r="L7" s="7">
        <f>Sheet1!L7-'[1]Sheet1'!L7</f>
        <v>0</v>
      </c>
      <c r="M7" s="7">
        <f>Sheet1!M7-'[1]Sheet1'!M7</f>
        <v>-285480</v>
      </c>
      <c r="N7" s="7">
        <f>Sheet1!N7-'[1]Sheet1'!N7</f>
        <v>0</v>
      </c>
      <c r="O7" s="7">
        <f>Sheet1!O7-'[1]Sheet1'!O7</f>
        <v>-285480</v>
      </c>
      <c r="P7" s="8">
        <f t="shared" si="3"/>
        <v>-0.0005125732725193969</v>
      </c>
    </row>
    <row r="8" spans="1:16" ht="35.25" customHeight="1">
      <c r="A8" s="4" t="s">
        <v>23</v>
      </c>
      <c r="B8" s="9">
        <f>122707919*C15</f>
        <v>523938272.5462</v>
      </c>
      <c r="C8" s="7">
        <f>Sheet1!C8-'[1]Sheet1'!C8</f>
        <v>3</v>
      </c>
      <c r="D8" s="7">
        <f>Sheet1!D8-'[1]Sheet1'!D8</f>
        <v>15868347</v>
      </c>
      <c r="E8" s="8">
        <f t="shared" si="0"/>
        <v>0.030286672746550992</v>
      </c>
      <c r="F8" s="7">
        <f>Sheet1!F8-'[1]Sheet1'!F8</f>
        <v>4</v>
      </c>
      <c r="G8" s="7">
        <f>Sheet1!G8-'[1]Sheet1'!G8</f>
        <v>16248016</v>
      </c>
      <c r="H8" s="8">
        <f t="shared" si="1"/>
        <v>0.03101131727033222</v>
      </c>
      <c r="I8" s="7">
        <f>Sheet1!I8-'[1]Sheet1'!I8</f>
        <v>4</v>
      </c>
      <c r="J8" s="7">
        <f>Sheet1!J8-'[1]Sheet1'!J8</f>
        <v>16248016</v>
      </c>
      <c r="K8" s="8">
        <f t="shared" si="2"/>
        <v>0.03101131727033222</v>
      </c>
      <c r="L8" s="7">
        <f>Sheet1!L8-'[1]Sheet1'!L8</f>
        <v>0</v>
      </c>
      <c r="M8" s="7">
        <f>Sheet1!M8-'[1]Sheet1'!M8</f>
        <v>125788</v>
      </c>
      <c r="N8" s="7">
        <f>Sheet1!N8-'[1]Sheet1'!N8</f>
        <v>0</v>
      </c>
      <c r="O8" s="7">
        <f>Sheet1!O8-'[1]Sheet1'!O8</f>
        <v>125788</v>
      </c>
      <c r="P8" s="8">
        <f t="shared" si="3"/>
        <v>0.00024008171685703343</v>
      </c>
    </row>
    <row r="9" spans="1:16" ht="36.75" customHeight="1">
      <c r="A9" s="1" t="s">
        <v>24</v>
      </c>
      <c r="B9" s="7">
        <f>98629988*C15</f>
        <v>421130322.76240003</v>
      </c>
      <c r="C9" s="7">
        <f>Sheet1!C9-'[1]Sheet1'!C9</f>
        <v>0</v>
      </c>
      <c r="D9" s="7">
        <f>Sheet1!D9-'[1]Sheet1'!D9</f>
        <v>0</v>
      </c>
      <c r="E9" s="8">
        <f t="shared" si="0"/>
        <v>0</v>
      </c>
      <c r="F9" s="7">
        <f>Sheet1!F9-'[1]Sheet1'!F9</f>
        <v>0</v>
      </c>
      <c r="G9" s="7">
        <f>Sheet1!G9-'[1]Sheet1'!G9</f>
        <v>0</v>
      </c>
      <c r="H9" s="8">
        <f t="shared" si="1"/>
        <v>0</v>
      </c>
      <c r="I9" s="7">
        <f>Sheet1!I9-'[1]Sheet1'!I9</f>
        <v>0</v>
      </c>
      <c r="J9" s="7">
        <f>Sheet1!J9-'[1]Sheet1'!J9</f>
        <v>0</v>
      </c>
      <c r="K9" s="8">
        <f t="shared" si="2"/>
        <v>0</v>
      </c>
      <c r="L9" s="7">
        <f>Sheet1!L9-'[1]Sheet1'!L9</f>
        <v>0</v>
      </c>
      <c r="M9" s="7">
        <f>Sheet1!M9-'[1]Sheet1'!M9</f>
        <v>4367717</v>
      </c>
      <c r="N9" s="7">
        <f>Sheet1!N9-'[1]Sheet1'!N9</f>
        <v>2279878</v>
      </c>
      <c r="O9" s="7">
        <f>Sheet1!O9-'[1]Sheet1'!O9</f>
        <v>6647595</v>
      </c>
      <c r="P9" s="8">
        <f t="shared" si="3"/>
        <v>0.010371414177326404</v>
      </c>
    </row>
    <row r="10" spans="1:16" ht="33" customHeight="1">
      <c r="A10" s="1" t="s">
        <v>25</v>
      </c>
      <c r="B10" s="7">
        <f>92029299*C15</f>
        <v>392946700.8702</v>
      </c>
      <c r="C10" s="7">
        <f>Sheet1!C10-'[1]Sheet1'!C10</f>
        <v>1</v>
      </c>
      <c r="D10" s="7">
        <f>Sheet1!D10-'[1]Sheet1'!D10</f>
        <v>51778</v>
      </c>
      <c r="E10" s="8">
        <f t="shared" si="0"/>
        <v>0.00013176850673471757</v>
      </c>
      <c r="F10" s="7">
        <f>Sheet1!F10-'[1]Sheet1'!F10</f>
        <v>1</v>
      </c>
      <c r="G10" s="7">
        <f>Sheet1!G10-'[1]Sheet1'!G10</f>
        <v>1035110</v>
      </c>
      <c r="H10" s="8">
        <f t="shared" si="1"/>
        <v>0.002634224941213904</v>
      </c>
      <c r="I10" s="7">
        <f>Sheet1!I10-'[1]Sheet1'!I10</f>
        <v>1</v>
      </c>
      <c r="J10" s="7">
        <f>Sheet1!J10-'[1]Sheet1'!J10</f>
        <v>1035110</v>
      </c>
      <c r="K10" s="8">
        <f t="shared" si="2"/>
        <v>0.002634224941213904</v>
      </c>
      <c r="L10" s="7">
        <f>Sheet1!L10-'[1]Sheet1'!L10</f>
        <v>0</v>
      </c>
      <c r="M10" s="7">
        <f>Sheet1!M10-'[1]Sheet1'!M10</f>
        <v>0</v>
      </c>
      <c r="N10" s="7">
        <f>Sheet1!N10-'[1]Sheet1'!N10</f>
        <v>0</v>
      </c>
      <c r="O10" s="7">
        <f>Sheet1!O10-'[1]Sheet1'!O10</f>
        <v>0</v>
      </c>
      <c r="P10" s="8">
        <f t="shared" si="3"/>
        <v>0</v>
      </c>
    </row>
    <row r="11" spans="1:16" ht="33.75" customHeight="1">
      <c r="A11" s="1" t="s">
        <v>26</v>
      </c>
      <c r="B11" s="7">
        <f>67530229*C15</f>
        <v>288340571.7842</v>
      </c>
      <c r="C11" s="7">
        <f>Sheet1!C11-'[1]Sheet1'!C11</f>
        <v>3</v>
      </c>
      <c r="D11" s="7">
        <f>Sheet1!D11-'[1]Sheet1'!D11</f>
        <v>20840856</v>
      </c>
      <c r="E11" s="8">
        <f t="shared" si="0"/>
        <v>0.07227861091847221</v>
      </c>
      <c r="F11" s="7">
        <f>Sheet1!F11-'[1]Sheet1'!F11</f>
        <v>3</v>
      </c>
      <c r="G11" s="7">
        <f>Sheet1!G11-'[1]Sheet1'!G11</f>
        <v>16219717</v>
      </c>
      <c r="H11" s="8">
        <f t="shared" si="1"/>
        <v>0.05625194158295271</v>
      </c>
      <c r="I11" s="7">
        <f>Sheet1!I11-'[1]Sheet1'!I11</f>
        <v>0</v>
      </c>
      <c r="J11" s="7">
        <f>Sheet1!J11-'[1]Sheet1'!J11</f>
        <v>10614328</v>
      </c>
      <c r="K11" s="8">
        <f t="shared" si="2"/>
        <v>0.036811774126410415</v>
      </c>
      <c r="L11" s="7">
        <f>Sheet1!L11-'[1]Sheet1'!L11</f>
        <v>0</v>
      </c>
      <c r="M11" s="7">
        <f>Sheet1!M11-'[1]Sheet1'!M11</f>
        <v>464333</v>
      </c>
      <c r="N11" s="7">
        <f>Sheet1!N11-'[1]Sheet1'!N11</f>
        <v>0</v>
      </c>
      <c r="O11" s="7">
        <f>Sheet1!O11-'[1]Sheet1'!O11</f>
        <v>464333</v>
      </c>
      <c r="P11" s="8">
        <f t="shared" si="3"/>
        <v>0.001610363040923413</v>
      </c>
    </row>
    <row r="12" spans="1:16" ht="34.5" customHeight="1">
      <c r="A12" s="1" t="s">
        <v>29</v>
      </c>
      <c r="B12" s="7">
        <f>8320104*C15</f>
        <v>35525180.059200004</v>
      </c>
      <c r="C12" s="7">
        <f>Sheet1!C12-'[1]Sheet1'!C12</f>
        <v>0</v>
      </c>
      <c r="D12" s="7">
        <f>Sheet1!D12-'[1]Sheet1'!D12</f>
        <v>0</v>
      </c>
      <c r="E12" s="8">
        <f t="shared" si="0"/>
        <v>0</v>
      </c>
      <c r="F12" s="7">
        <f>Sheet1!F12-'[1]Sheet1'!F12</f>
        <v>0</v>
      </c>
      <c r="G12" s="7">
        <f>Sheet1!G12-'[1]Sheet1'!G12</f>
        <v>0</v>
      </c>
      <c r="H12" s="8">
        <f t="shared" si="1"/>
        <v>0</v>
      </c>
      <c r="I12" s="7">
        <f>Sheet1!I12-'[1]Sheet1'!I12</f>
        <v>0</v>
      </c>
      <c r="J12" s="7">
        <f>Sheet1!J12-'[1]Sheet1'!J12</f>
        <v>0</v>
      </c>
      <c r="K12" s="8">
        <f t="shared" si="2"/>
        <v>0</v>
      </c>
      <c r="L12" s="7">
        <f>Sheet1!L12-'[1]Sheet1'!L12</f>
        <v>0</v>
      </c>
      <c r="M12" s="7">
        <f>Sheet1!M12-'[1]Sheet1'!M12</f>
        <v>478193</v>
      </c>
      <c r="N12" s="7">
        <f>Sheet1!N12-'[1]Sheet1'!N12</f>
        <v>0</v>
      </c>
      <c r="O12" s="7">
        <f>Sheet1!O12-'[1]Sheet1'!O12</f>
        <v>478193</v>
      </c>
      <c r="P12" s="8">
        <f t="shared" si="3"/>
        <v>0.013460677727829327</v>
      </c>
    </row>
    <row r="13" spans="1:16" s="2" customFormat="1" ht="36.75" customHeight="1">
      <c r="A13" s="5" t="s">
        <v>7</v>
      </c>
      <c r="B13" s="10">
        <f>SUM(B6:B12)</f>
        <v>2945716881.8896003</v>
      </c>
      <c r="C13" s="10">
        <f>SUM(C6:C12)</f>
        <v>13</v>
      </c>
      <c r="D13" s="10">
        <f>SUM(D6:D12)</f>
        <v>39218073</v>
      </c>
      <c r="E13" s="11">
        <f t="shared" si="0"/>
        <v>0.013313592097432879</v>
      </c>
      <c r="F13" s="10">
        <f>SUM(F6:F12)</f>
        <v>12</v>
      </c>
      <c r="G13" s="10">
        <f>SUM(G6:G12)</f>
        <v>38943300</v>
      </c>
      <c r="H13" s="11">
        <f t="shared" si="1"/>
        <v>0.013220313275666497</v>
      </c>
      <c r="I13" s="10">
        <f>SUM(I6:I12)</f>
        <v>15</v>
      </c>
      <c r="J13" s="10">
        <f>SUM(J6:J12)</f>
        <v>63267268</v>
      </c>
      <c r="K13" s="11">
        <f t="shared" si="2"/>
        <v>0.021477715115451185</v>
      </c>
      <c r="L13" s="10">
        <f>SUM(L6:L12)</f>
        <v>715824</v>
      </c>
      <c r="M13" s="10">
        <f>SUM(M6:M12)</f>
        <v>25197402</v>
      </c>
      <c r="N13" s="10">
        <f>SUM(N6:N12)</f>
        <v>2416943</v>
      </c>
      <c r="O13" s="10">
        <f>SUM(L13:N13)</f>
        <v>28330169</v>
      </c>
      <c r="P13" s="11">
        <f t="shared" si="3"/>
        <v>0.00879691668921602</v>
      </c>
    </row>
    <row r="14" ht="31.5" customHeight="1"/>
    <row r="15" spans="2:4" ht="96.75" customHeight="1">
      <c r="B15" t="s">
        <v>10</v>
      </c>
      <c r="C15" s="22">
        <v>4.2698</v>
      </c>
      <c r="D15" s="22"/>
    </row>
    <row r="17" spans="1:3" ht="36.75" customHeight="1">
      <c r="A17" s="13" t="s">
        <v>20</v>
      </c>
      <c r="B17" s="14">
        <f>B13</f>
        <v>2945716881.8896003</v>
      </c>
      <c r="C17" s="15" t="s">
        <v>5</v>
      </c>
    </row>
    <row r="18" spans="1:3" ht="33" customHeight="1">
      <c r="A18" s="18" t="s">
        <v>16</v>
      </c>
      <c r="B18" s="16">
        <f>D13</f>
        <v>39218073</v>
      </c>
      <c r="C18" s="17">
        <f>B18/$B$17</f>
        <v>0.013313592097432879</v>
      </c>
    </row>
    <row r="19" spans="1:3" ht="33.75" customHeight="1">
      <c r="A19" s="18" t="s">
        <v>17</v>
      </c>
      <c r="B19" s="16">
        <f>G13</f>
        <v>38943300</v>
      </c>
      <c r="C19" s="17">
        <f>B19/$B$17</f>
        <v>0.013220313275666497</v>
      </c>
    </row>
    <row r="20" spans="1:3" ht="43.5" customHeight="1">
      <c r="A20" s="18" t="s">
        <v>18</v>
      </c>
      <c r="B20" s="16">
        <f>J13</f>
        <v>63267268</v>
      </c>
      <c r="C20" s="17">
        <f>B20/$B$17</f>
        <v>0.021477715115451185</v>
      </c>
    </row>
    <row r="21" spans="1:3" ht="35.25" customHeight="1">
      <c r="A21" s="18" t="s">
        <v>19</v>
      </c>
      <c r="B21" s="16">
        <f>L13+M13</f>
        <v>25913226</v>
      </c>
      <c r="C21" s="17">
        <f>B21/$B$17</f>
        <v>0.00879691668921602</v>
      </c>
    </row>
  </sheetData>
  <mergeCells count="7">
    <mergeCell ref="C15:D15"/>
    <mergeCell ref="A2:P2"/>
    <mergeCell ref="A4:A5"/>
    <mergeCell ref="C4:E4"/>
    <mergeCell ref="F4:H4"/>
    <mergeCell ref="I4:K4"/>
    <mergeCell ref="L4:P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cristina.patrascoiu</dc:creator>
  <cp:keywords/>
  <dc:description/>
  <cp:lastModifiedBy>cristina.patrascoiu</cp:lastModifiedBy>
  <cp:lastPrinted>2010-12-14T08:48:32Z</cp:lastPrinted>
  <dcterms:created xsi:type="dcterms:W3CDTF">2010-01-22T05:33:42Z</dcterms:created>
  <dcterms:modified xsi:type="dcterms:W3CDTF">2010-12-14T09:35:57Z</dcterms:modified>
  <cp:category/>
  <cp:version/>
  <cp:contentType/>
  <cp:contentStatus/>
</cp:coreProperties>
</file>